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17\GASB 68\"/>
    </mc:Choice>
  </mc:AlternateContent>
  <bookViews>
    <workbookView xWindow="0" yWindow="0" windowWidth="21300" windowHeight="10125"/>
  </bookViews>
  <sheets>
    <sheet name="calculator" sheetId="1" r:id="rId1"/>
    <sheet name="Amort" sheetId="6" r:id="rId2"/>
    <sheet name="MFPRSI Supplemental Info 2016" sheetId="7" r:id="rId3"/>
    <sheet name="MFPRSI Supplemental Info 2015" sheetId="4" r:id="rId4"/>
    <sheet name="MFPRSI Supplemental Info 2014" sheetId="5" r:id="rId5"/>
  </sheets>
  <definedNames>
    <definedName name="_xlnm.Print_Area" localSheetId="4">'MFPRSI Supplemental Info 2014'!$A$1:$Y$59</definedName>
    <definedName name="_xlnm.Print_Area" localSheetId="3">'MFPRSI Supplemental Info 2015'!$A$1:$Y$59</definedName>
    <definedName name="_xlnm.Print_Area" localSheetId="2">'MFPRSI Supplemental Info 2016'!$A$1:$Y$59</definedName>
    <definedName name="_xlnm.Print_Titles" localSheetId="4">'MFPRSI Supplemental Info 2014'!$A:$B,'MFPRSI Supplemental Info 2014'!$1:$6</definedName>
    <definedName name="_xlnm.Print_Titles" localSheetId="3">'MFPRSI Supplemental Info 2015'!$A:$B,'MFPRSI Supplemental Info 2015'!$1:$6</definedName>
    <definedName name="_xlnm.Print_Titles" localSheetId="2">'MFPRSI Supplemental Info 2016'!$A:$B,'MFPRSI Supplemental Info 2016'!$1:$6</definedName>
  </definedNames>
  <calcPr calcId="171027"/>
</workbook>
</file>

<file path=xl/calcChain.xml><?xml version="1.0" encoding="utf-8"?>
<calcChain xmlns="http://schemas.openxmlformats.org/spreadsheetml/2006/main">
  <c r="I12" i="6" l="1"/>
  <c r="K119" i="6"/>
  <c r="I119" i="6"/>
  <c r="D8" i="1"/>
  <c r="G23" i="6" l="1"/>
  <c r="G14" i="6"/>
  <c r="I98" i="1"/>
  <c r="E51" i="1"/>
  <c r="M54" i="1"/>
  <c r="M49" i="1"/>
  <c r="M47" i="1"/>
  <c r="M46" i="1"/>
  <c r="M45" i="1"/>
  <c r="M43" i="1"/>
  <c r="M42" i="1"/>
  <c r="M41" i="1"/>
  <c r="M31" i="1"/>
  <c r="M26" i="1"/>
  <c r="K16" i="1"/>
  <c r="G16" i="1"/>
  <c r="K14" i="1"/>
  <c r="G14" i="1"/>
  <c r="O12" i="1"/>
  <c r="M12" i="1"/>
  <c r="K12" i="1"/>
  <c r="H57" i="7"/>
  <c r="H55" i="7"/>
  <c r="H54" i="7"/>
  <c r="H53" i="7"/>
  <c r="H52" i="7"/>
  <c r="H51" i="7"/>
  <c r="H50" i="7"/>
  <c r="H49" i="7"/>
  <c r="H48" i="7"/>
  <c r="I48" i="7" s="1"/>
  <c r="H47" i="7"/>
  <c r="H46" i="7"/>
  <c r="H45" i="7"/>
  <c r="H44" i="7"/>
  <c r="H43" i="7"/>
  <c r="H42" i="7"/>
  <c r="H41" i="7"/>
  <c r="H40" i="7"/>
  <c r="I40" i="7" s="1"/>
  <c r="J40" i="7" s="1"/>
  <c r="K40" i="7" s="1"/>
  <c r="H39" i="7"/>
  <c r="H38" i="7"/>
  <c r="H37" i="7"/>
  <c r="H36" i="7"/>
  <c r="H35" i="7"/>
  <c r="H34" i="7"/>
  <c r="H33" i="7"/>
  <c r="H32" i="7"/>
  <c r="I32" i="7" s="1"/>
  <c r="J32" i="7" s="1"/>
  <c r="K32" i="7" s="1"/>
  <c r="H31" i="7"/>
  <c r="H30" i="7"/>
  <c r="H29" i="7"/>
  <c r="H28" i="7"/>
  <c r="H27" i="7"/>
  <c r="H26" i="7"/>
  <c r="H25" i="7"/>
  <c r="H24" i="7"/>
  <c r="I24" i="7" s="1"/>
  <c r="J24" i="7" s="1"/>
  <c r="K24" i="7" s="1"/>
  <c r="H23" i="7"/>
  <c r="H22" i="7"/>
  <c r="H21" i="7"/>
  <c r="H20" i="7"/>
  <c r="H19" i="7"/>
  <c r="H18" i="7"/>
  <c r="H17" i="7"/>
  <c r="H16" i="7"/>
  <c r="I16" i="7" s="1"/>
  <c r="J16" i="7" s="1"/>
  <c r="K16" i="7" s="1"/>
  <c r="H15" i="7"/>
  <c r="I15" i="7" s="1"/>
  <c r="H14" i="7"/>
  <c r="H13" i="7"/>
  <c r="H12" i="7"/>
  <c r="H11" i="7"/>
  <c r="I11" i="7" s="1"/>
  <c r="J11" i="7" s="1"/>
  <c r="K11" i="7" s="1"/>
  <c r="H10" i="7"/>
  <c r="H9" i="7"/>
  <c r="H8" i="7"/>
  <c r="I8" i="7" s="1"/>
  <c r="H7" i="7"/>
  <c r="K13" i="7"/>
  <c r="G57" i="7"/>
  <c r="G7" i="7"/>
  <c r="F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4" i="7"/>
  <c r="J54" i="7" s="1"/>
  <c r="K54" i="7" s="1"/>
  <c r="I52" i="7"/>
  <c r="J52" i="7" s="1"/>
  <c r="K52" i="7" s="1"/>
  <c r="I50" i="7"/>
  <c r="J50" i="7" s="1"/>
  <c r="K50" i="7" s="1"/>
  <c r="I46" i="7"/>
  <c r="J46" i="7" s="1"/>
  <c r="K46" i="7" s="1"/>
  <c r="I44" i="7"/>
  <c r="J44" i="7" s="1"/>
  <c r="K44" i="7" s="1"/>
  <c r="I42" i="7"/>
  <c r="J42" i="7" s="1"/>
  <c r="K42" i="7" s="1"/>
  <c r="I38" i="7"/>
  <c r="J38" i="7" s="1"/>
  <c r="K38" i="7" s="1"/>
  <c r="I36" i="7"/>
  <c r="J36" i="7" s="1"/>
  <c r="K36" i="7" s="1"/>
  <c r="I34" i="7"/>
  <c r="J34" i="7" s="1"/>
  <c r="K34" i="7" s="1"/>
  <c r="I30" i="7"/>
  <c r="J30" i="7" s="1"/>
  <c r="K30" i="7" s="1"/>
  <c r="I28" i="7"/>
  <c r="J28" i="7" s="1"/>
  <c r="K28" i="7" s="1"/>
  <c r="I26" i="7"/>
  <c r="J26" i="7" s="1"/>
  <c r="K26" i="7" s="1"/>
  <c r="I22" i="7"/>
  <c r="J22" i="7" s="1"/>
  <c r="K22" i="7" s="1"/>
  <c r="I20" i="7"/>
  <c r="J20" i="7" s="1"/>
  <c r="K20" i="7" s="1"/>
  <c r="I18" i="7"/>
  <c r="J18" i="7" s="1"/>
  <c r="K18" i="7" s="1"/>
  <c r="I14" i="7"/>
  <c r="I13" i="7"/>
  <c r="J13" i="7" s="1"/>
  <c r="I10" i="7"/>
  <c r="I9" i="7"/>
  <c r="J9" i="7" s="1"/>
  <c r="K9" i="7" s="1"/>
  <c r="J10" i="7" l="1"/>
  <c r="K10" i="7" s="1"/>
  <c r="I12" i="7"/>
  <c r="J12" i="7" s="1"/>
  <c r="K12" i="7" s="1"/>
  <c r="J14" i="7"/>
  <c r="K14" i="7" s="1"/>
  <c r="J8" i="7"/>
  <c r="K8" i="7" s="1"/>
  <c r="J48" i="7"/>
  <c r="K48" i="7" s="1"/>
  <c r="C57" i="7"/>
  <c r="J15" i="7"/>
  <c r="K15" i="7" s="1"/>
  <c r="E57" i="7"/>
  <c r="I7" i="7"/>
  <c r="I17" i="7"/>
  <c r="J17" i="7" s="1"/>
  <c r="K17" i="7" s="1"/>
  <c r="I19" i="7"/>
  <c r="J19" i="7" s="1"/>
  <c r="K19" i="7" s="1"/>
  <c r="I21" i="7"/>
  <c r="J21" i="7" s="1"/>
  <c r="K21" i="7" s="1"/>
  <c r="I23" i="7"/>
  <c r="J23" i="7" s="1"/>
  <c r="K23" i="7" s="1"/>
  <c r="I25" i="7"/>
  <c r="J25" i="7" s="1"/>
  <c r="K25" i="7" s="1"/>
  <c r="I27" i="7"/>
  <c r="J27" i="7" s="1"/>
  <c r="K27" i="7" s="1"/>
  <c r="I29" i="7"/>
  <c r="J29" i="7" s="1"/>
  <c r="K29" i="7" s="1"/>
  <c r="I31" i="7"/>
  <c r="J31" i="7" s="1"/>
  <c r="K31" i="7" s="1"/>
  <c r="I33" i="7"/>
  <c r="J33" i="7" s="1"/>
  <c r="K33" i="7" s="1"/>
  <c r="I35" i="7"/>
  <c r="J35" i="7" s="1"/>
  <c r="K35" i="7" s="1"/>
  <c r="I37" i="7"/>
  <c r="J37" i="7" s="1"/>
  <c r="K37" i="7" s="1"/>
  <c r="I39" i="7"/>
  <c r="J39" i="7" s="1"/>
  <c r="K39" i="7" s="1"/>
  <c r="I41" i="7"/>
  <c r="J41" i="7" s="1"/>
  <c r="K41" i="7" s="1"/>
  <c r="I43" i="7"/>
  <c r="J43" i="7" s="1"/>
  <c r="K43" i="7" s="1"/>
  <c r="I45" i="7"/>
  <c r="J45" i="7" s="1"/>
  <c r="K45" i="7" s="1"/>
  <c r="I47" i="7"/>
  <c r="J47" i="7" s="1"/>
  <c r="K47" i="7" s="1"/>
  <c r="I49" i="7"/>
  <c r="J49" i="7" s="1"/>
  <c r="K49" i="7" s="1"/>
  <c r="I51" i="7"/>
  <c r="J51" i="7" s="1"/>
  <c r="K51" i="7" s="1"/>
  <c r="I53" i="7"/>
  <c r="J53" i="7" s="1"/>
  <c r="K53" i="7" s="1"/>
  <c r="I55" i="7"/>
  <c r="J55" i="7" s="1"/>
  <c r="K55" i="7" s="1"/>
  <c r="I57" i="7" l="1"/>
  <c r="J7" i="7"/>
  <c r="F55" i="7"/>
  <c r="G55" i="7" s="1"/>
  <c r="F53" i="7"/>
  <c r="G53" i="7" s="1"/>
  <c r="F51" i="7"/>
  <c r="G51" i="7" s="1"/>
  <c r="F49" i="7"/>
  <c r="G49" i="7" s="1"/>
  <c r="F47" i="7"/>
  <c r="G47" i="7" s="1"/>
  <c r="F45" i="7"/>
  <c r="G45" i="7" s="1"/>
  <c r="F43" i="7"/>
  <c r="G43" i="7" s="1"/>
  <c r="F41" i="7"/>
  <c r="G41" i="7" s="1"/>
  <c r="F39" i="7"/>
  <c r="G39" i="7" s="1"/>
  <c r="F37" i="7"/>
  <c r="G37" i="7" s="1"/>
  <c r="F35" i="7"/>
  <c r="G35" i="7" s="1"/>
  <c r="F33" i="7"/>
  <c r="G33" i="7" s="1"/>
  <c r="F31" i="7"/>
  <c r="G31" i="7" s="1"/>
  <c r="F29" i="7"/>
  <c r="G29" i="7" s="1"/>
  <c r="F27" i="7"/>
  <c r="G27" i="7" s="1"/>
  <c r="F25" i="7"/>
  <c r="G25" i="7" s="1"/>
  <c r="F23" i="7"/>
  <c r="G23" i="7" s="1"/>
  <c r="F21" i="7"/>
  <c r="G21" i="7" s="1"/>
  <c r="F19" i="7"/>
  <c r="G19" i="7" s="1"/>
  <c r="F17" i="7"/>
  <c r="G17" i="7" s="1"/>
  <c r="F54" i="7"/>
  <c r="G54" i="7" s="1"/>
  <c r="F52" i="7"/>
  <c r="G52" i="7" s="1"/>
  <c r="F50" i="7"/>
  <c r="G50" i="7" s="1"/>
  <c r="F48" i="7"/>
  <c r="G48" i="7" s="1"/>
  <c r="F46" i="7"/>
  <c r="G46" i="7" s="1"/>
  <c r="F44" i="7"/>
  <c r="G44" i="7" s="1"/>
  <c r="F42" i="7"/>
  <c r="G42" i="7" s="1"/>
  <c r="F40" i="7"/>
  <c r="G40" i="7" s="1"/>
  <c r="F38" i="7"/>
  <c r="G38" i="7" s="1"/>
  <c r="F36" i="7"/>
  <c r="G36" i="7" s="1"/>
  <c r="F34" i="7"/>
  <c r="G34" i="7" s="1"/>
  <c r="F32" i="7"/>
  <c r="G32" i="7" s="1"/>
  <c r="F30" i="7"/>
  <c r="G30" i="7" s="1"/>
  <c r="F28" i="7"/>
  <c r="G28" i="7" s="1"/>
  <c r="F26" i="7"/>
  <c r="G26" i="7" s="1"/>
  <c r="F24" i="7"/>
  <c r="G24" i="7" s="1"/>
  <c r="F22" i="7"/>
  <c r="G22" i="7" s="1"/>
  <c r="F20" i="7"/>
  <c r="G20" i="7" s="1"/>
  <c r="F18" i="7"/>
  <c r="G18" i="7" s="1"/>
  <c r="F13" i="7"/>
  <c r="G13" i="7" s="1"/>
  <c r="F11" i="7"/>
  <c r="G11" i="7" s="1"/>
  <c r="F9" i="7"/>
  <c r="G9" i="7" s="1"/>
  <c r="F16" i="7"/>
  <c r="G16" i="7" s="1"/>
  <c r="F15" i="7"/>
  <c r="G15" i="7" s="1"/>
  <c r="F8" i="7"/>
  <c r="G8" i="7" s="1"/>
  <c r="F14" i="7"/>
  <c r="G14" i="7" s="1"/>
  <c r="F12" i="7"/>
  <c r="G12" i="7" s="1"/>
  <c r="F10" i="7"/>
  <c r="G10" i="7" s="1"/>
  <c r="J57" i="7" l="1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K69" i="1"/>
  <c r="M57" i="7" l="1"/>
  <c r="G22" i="6"/>
  <c r="G13" i="6"/>
  <c r="N13" i="6" s="1"/>
  <c r="G21" i="6"/>
  <c r="G12" i="6"/>
  <c r="G41" i="6" l="1"/>
  <c r="K12" i="6" l="1"/>
  <c r="K21" i="6"/>
  <c r="J12" i="6" l="1"/>
  <c r="L12" i="6"/>
  <c r="M12" i="6"/>
  <c r="I17" i="6"/>
  <c r="L21" i="6"/>
  <c r="I21" i="6"/>
  <c r="M21" i="6"/>
  <c r="J21" i="6"/>
  <c r="N12" i="6" l="1"/>
  <c r="I28" i="6"/>
  <c r="N21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K49" i="5" s="1"/>
  <c r="L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9" i="5" l="1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K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I47" i="4"/>
  <c r="I31" i="4"/>
  <c r="I15" i="4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M14" i="1" l="1"/>
  <c r="K38" i="1"/>
  <c r="D42" i="6"/>
  <c r="H39" i="6" s="1"/>
  <c r="K18" i="1"/>
  <c r="I14" i="1"/>
  <c r="I16" i="1"/>
  <c r="M16" i="1"/>
  <c r="O16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7" i="1" l="1"/>
  <c r="K42" i="1"/>
  <c r="K46" i="1"/>
  <c r="K41" i="1"/>
  <c r="K45" i="1"/>
  <c r="K43" i="1"/>
  <c r="P43" i="1" s="1"/>
  <c r="M18" i="1"/>
  <c r="H37" i="6"/>
  <c r="H36" i="6"/>
  <c r="H40" i="6"/>
  <c r="J40" i="6" s="1"/>
  <c r="H38" i="6"/>
  <c r="H35" i="6"/>
  <c r="R49" i="1"/>
  <c r="K125" i="1" s="1"/>
  <c r="P49" i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M16" i="4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67" i="1" s="1"/>
  <c r="K51" i="1"/>
  <c r="M51" i="1" s="1"/>
  <c r="M38" i="1"/>
  <c r="K80" i="1" s="1"/>
  <c r="K82" i="1" s="1"/>
  <c r="P82" i="1" s="1"/>
  <c r="K92" i="1" s="1"/>
  <c r="M29" i="1"/>
  <c r="M33" i="1" s="1"/>
  <c r="O14" i="1"/>
  <c r="O18" i="1" s="1"/>
  <c r="U49" i="1" l="1"/>
  <c r="M20" i="1"/>
  <c r="M44" i="4"/>
  <c r="H41" i="6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K65" i="1"/>
  <c r="R42" i="1"/>
  <c r="K110" i="1" s="1"/>
  <c r="P42" i="1"/>
  <c r="I110" i="1" s="1"/>
  <c r="R41" i="1"/>
  <c r="K109" i="1" s="1"/>
  <c r="P41" i="1"/>
  <c r="I109" i="1" s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M92" i="1"/>
  <c r="I92" i="1" s="1"/>
  <c r="M62" i="1"/>
  <c r="M67" i="1" s="1"/>
  <c r="P67" i="1" l="1"/>
  <c r="R67" i="1"/>
  <c r="M57" i="4"/>
  <c r="M65" i="1"/>
  <c r="M69" i="1"/>
  <c r="R69" i="1" s="1"/>
  <c r="R65" i="1" l="1"/>
  <c r="P65" i="1"/>
  <c r="P69" i="1"/>
  <c r="P71" i="1" l="1"/>
  <c r="R71" i="1"/>
  <c r="R73" i="1" l="1"/>
  <c r="R76" i="1" s="1"/>
  <c r="P73" i="1"/>
  <c r="K90" i="1" l="1"/>
  <c r="M90" i="1"/>
  <c r="P76" i="1"/>
  <c r="I90" i="1" l="1"/>
  <c r="I94" i="1" s="1"/>
  <c r="K121" i="1" s="1"/>
  <c r="K94" i="1"/>
  <c r="M94" i="1"/>
  <c r="I115" i="1" s="1"/>
  <c r="H14" i="6" l="1"/>
  <c r="H23" i="6"/>
  <c r="N22" i="6"/>
  <c r="K13" i="6"/>
  <c r="I112" i="1"/>
  <c r="I126" i="1" s="1"/>
  <c r="K115" i="1"/>
  <c r="K126" i="1" l="1"/>
  <c r="K128" i="1" s="1"/>
  <c r="N14" i="6"/>
  <c r="N17" i="6" s="1"/>
  <c r="O14" i="6"/>
  <c r="L14" i="6"/>
  <c r="M14" i="6"/>
  <c r="K14" i="6"/>
  <c r="K17" i="6" s="1"/>
  <c r="N23" i="6"/>
  <c r="N28" i="6" s="1"/>
  <c r="M23" i="6"/>
  <c r="K23" i="6"/>
  <c r="L23" i="6"/>
  <c r="O23" i="6"/>
  <c r="J22" i="6"/>
  <c r="J28" i="6" s="1"/>
  <c r="K22" i="6"/>
  <c r="M13" i="6"/>
  <c r="L22" i="6"/>
  <c r="M22" i="6"/>
  <c r="L13" i="6"/>
  <c r="J13" i="6"/>
  <c r="J17" i="6" s="1"/>
  <c r="L28" i="6" l="1"/>
  <c r="I37" i="6"/>
  <c r="L17" i="6"/>
  <c r="M17" i="6"/>
  <c r="P23" i="6"/>
  <c r="P28" i="6" s="1"/>
  <c r="K28" i="6"/>
  <c r="I145" i="1" s="1"/>
  <c r="K147" i="1" s="1"/>
  <c r="P14" i="6"/>
  <c r="P17" i="6" s="1"/>
  <c r="M28" i="6"/>
  <c r="O22" i="6"/>
  <c r="O28" i="6" s="1"/>
  <c r="O13" i="6"/>
  <c r="O17" i="6" s="1"/>
  <c r="I39" i="6" l="1"/>
  <c r="I38" i="6"/>
  <c r="J38" i="6" s="1"/>
  <c r="I36" i="6"/>
  <c r="J36" i="6"/>
  <c r="I35" i="6"/>
  <c r="J35" i="6" s="1"/>
  <c r="K145" i="1"/>
  <c r="I147" i="1" s="1"/>
  <c r="J37" i="6"/>
  <c r="I41" i="6" l="1"/>
  <c r="J39" i="6"/>
  <c r="J41" i="6" s="1"/>
</calcChain>
</file>

<file path=xl/sharedStrings.xml><?xml version="1.0" encoding="utf-8"?>
<sst xmlns="http://schemas.openxmlformats.org/spreadsheetml/2006/main" count="489" uniqueCount="216">
  <si>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</si>
  <si>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</si>
  <si>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</si>
  <si>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</si>
  <si>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</si>
  <si>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</si>
  <si>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</si>
  <si>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</si>
  <si>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</si>
  <si>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</si>
  <si>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</si>
  <si>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</si>
  <si>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</si>
  <si>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</si>
  <si>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</si>
  <si>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</si>
  <si>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</si>
  <si>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</si>
  <si>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</si>
  <si>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</si>
  <si>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</si>
  <si>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</si>
  <si>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</si>
  <si>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</si>
  <si>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</si>
  <si>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</si>
  <si>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</si>
  <si>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</si>
  <si>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</si>
  <si>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</si>
  <si>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</si>
  <si>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</si>
  <si>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</si>
  <si>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</si>
  <si>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</si>
  <si>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</si>
  <si>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</si>
  <si>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</si>
  <si>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</si>
  <si>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</si>
  <si>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</si>
  <si>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</si>
  <si>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</si>
  <si>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</si>
  <si>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</si>
  <si>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</si>
  <si>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</si>
  <si>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</si>
  <si>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</si>
  <si>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</si>
  <si>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</si>
  <si>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</si>
  <si>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</si>
  <si>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</si>
  <si>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</si>
  <si>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</si>
  <si>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</si>
  <si>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</si>
  <si>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</si>
  <si>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</si>
  <si>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</si>
  <si>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</si>
  <si>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</si>
  <si>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</si>
  <si>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</si>
  <si>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</si>
  <si>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</si>
  <si>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</si>
  <si>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</si>
  <si>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</si>
  <si>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</si>
  <si>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</si>
  <si>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</si>
  <si>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</si>
  <si>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</si>
  <si>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</si>
  <si>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</si>
  <si>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</si>
  <si>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</si>
  <si>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</si>
  <si>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</si>
  <si>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</si>
  <si>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</si>
  <si>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</si>
  <si>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</si>
  <si>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</si>
  <si>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</si>
  <si>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</si>
  <si>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</si>
  <si>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</si>
  <si>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</si>
  <si>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</si>
  <si>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</si>
  <si>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</si>
  <si>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</si>
  <si>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</si>
  <si>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</si>
  <si>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</si>
  <si>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</si>
  <si>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</si>
  <si>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</si>
  <si>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</si>
  <si>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</si>
  <si>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</si>
  <si>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</si>
  <si>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</si>
  <si>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</si>
  <si>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</si>
  <si>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</si>
  <si>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</si>
  <si>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</si>
  <si>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</si>
  <si>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</si>
  <si>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</si>
  <si>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</si>
  <si>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</si>
  <si>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</si>
  <si>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</si>
  <si>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</si>
  <si>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</si>
  <si>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</si>
  <si>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</si>
  <si>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</si>
  <si>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</si>
  <si>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</si>
  <si>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</si>
  <si>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</si>
  <si>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</si>
  <si>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</si>
  <si>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</si>
  <si>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</si>
  <si>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</si>
  <si>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</si>
  <si>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</si>
  <si>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</si>
  <si>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</si>
  <si>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</si>
  <si>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</si>
  <si>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</si>
  <si>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</si>
  <si>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</si>
  <si>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</si>
  <si>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</si>
  <si>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</si>
  <si>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</si>
  <si>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</si>
  <si>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</si>
  <si>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</si>
  <si>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</si>
  <si>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</si>
  <si>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</si>
  <si>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</si>
  <si>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</si>
  <si>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</si>
  <si>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</si>
  <si>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</si>
  <si>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</si>
  <si>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</si>
  <si>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</si>
  <si>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</si>
  <si>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</si>
  <si>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</si>
  <si>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</si>
  <si>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</si>
  <si>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</si>
  <si>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</si>
  <si>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</si>
  <si>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</si>
  <si>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</si>
  <si>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</si>
  <si>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</si>
  <si>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</si>
  <si>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</si>
  <si>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</si>
  <si>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</si>
  <si>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</si>
  <si>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</si>
  <si>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</si>
  <si>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</si>
  <si>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</si>
  <si>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</si>
  <si>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</si>
  <si>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</si>
  <si>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</si>
  <si>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</si>
  <si>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</si>
  <si>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</si>
  <si>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</si>
  <si>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</si>
  <si>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</si>
  <si>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</si>
  <si>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</si>
  <si>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</si>
  <si>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</si>
  <si>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</si>
  <si>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</si>
  <si>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Beginning balance collective measure (as of June 30, 2015 measurement date)</t>
  </si>
  <si>
    <t>Total Contributions in Relation to the ADC:</t>
  </si>
  <si>
    <t>at June 30, 2015</t>
  </si>
  <si>
    <t>Share at 6/30/2016</t>
  </si>
  <si>
    <t>To record pension accrual amounts for the year ended June 30, 2017</t>
  </si>
  <si>
    <t xml:space="preserve">   based on the June 30, 2016 measurement date.</t>
  </si>
  <si>
    <t>Journal Entry to record deferred outflow at June 30, 2017:</t>
  </si>
  <si>
    <t>the year ended June 30,2017</t>
  </si>
  <si>
    <t>Instructions: Enter amount from 2016 mfprsi gasb 68 caclulator's "amort" tab for 2015 &amp; 2016 outflows and inflows</t>
  </si>
  <si>
    <t>Journal Entries for Entity's Year Ended June 30, 2017 (June 30, 2016 measurement date)</t>
  </si>
  <si>
    <t xml:space="preserve"> - Entity contributions from 7/01/2015 through 6/30/2016</t>
  </si>
  <si>
    <t>To record employer contributions from July 1, 2016</t>
  </si>
  <si>
    <t xml:space="preserve">   through June 30, 2017 as deferred outflows at June 30, 2017.</t>
  </si>
  <si>
    <t>Instructions:  Locate the corresponding City ID in column A with your City in column B on the tab, MFPRSI Supplemental Info 2016.  Enter the City ID in the yellow box below and press 'Enter'.   Entering the City ID will auto-populate data for the gray boxes on the calculator.  Amounts to be used as journal entries as of June 30, 2017, will be created below.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</si>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</sst>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15" ht="9.9499999999999993" customHeight="1" x14ac:dyDescent="0.25"/>
    <row r="2" spans="1:15" ht="18.75" x14ac:dyDescent="0.3">
      <c r="A2" s="1" t="s">
        <v>161</v>
      </c>
    </row>
    <row r="3" spans="1:15" ht="9.9499999999999993" customHeight="1" x14ac:dyDescent="0.3">
      <c r="A3" s="1"/>
    </row>
    <row r="4" spans="1:15" ht="18.75" customHeight="1" x14ac:dyDescent="0.25">
      <c r="A4" s="132" t="s">
        <v>209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1:15" ht="18.75" customHeight="1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15" ht="18.75" customHeight="1" x14ac:dyDescent="0.25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1:15" ht="19.5" thickBot="1" x14ac:dyDescent="0.35">
      <c r="A7" s="1"/>
    </row>
    <row r="8" spans="1:15" ht="15.75" thickBot="1" x14ac:dyDescent="0.3">
      <c r="B8" t="s">
        <v>156</v>
      </c>
      <c r="C8" s="126"/>
      <c r="D8" s="11" t="e">
        <f>VLOOKUP($C$8,'MFPRSI Supplemental Info 2016'!$A$6:$Y$56,2,FALSE)</f>
        <v>#N/A</v>
      </c>
    </row>
    <row r="9" spans="1:15" x14ac:dyDescent="0.25">
      <c r="A9" s="2" t="s">
        <v>0</v>
      </c>
      <c r="K9" s="3"/>
      <c r="L9" s="3"/>
      <c r="M9" s="3" t="s">
        <v>1</v>
      </c>
      <c r="N9" s="3"/>
      <c r="O9" s="3" t="s">
        <v>1</v>
      </c>
    </row>
    <row r="10" spans="1:15" x14ac:dyDescent="0.25">
      <c r="K10" s="3"/>
      <c r="L10" s="3"/>
      <c r="M10" s="3" t="s">
        <v>2</v>
      </c>
      <c r="N10" s="3"/>
      <c r="O10" s="3" t="s">
        <v>3</v>
      </c>
    </row>
    <row r="11" spans="1:15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15" ht="15.75" thickBot="1" x14ac:dyDescent="0.3">
      <c r="B12" t="s">
        <v>196</v>
      </c>
      <c r="K12" s="84">
        <f>'MFPRSI Supplemental Info 2016'!F57</f>
        <v>469814329</v>
      </c>
      <c r="L12" s="3"/>
      <c r="M12" s="5">
        <f>'MFPRSI Supplemental Info 2015'!O57+'MFPRSI Supplemental Info 2015'!P57+'MFPRSI Supplemental Info 2015'!Q57</f>
        <v>127420041.99999997</v>
      </c>
      <c r="N12" s="3"/>
      <c r="O12" s="5">
        <f>-('MFPRSI Supplemental Info 2015'!S57+'MFPRSI Supplemental Info 2015'!T57+'MFPRSI Supplemental Info 2015'!U57)</f>
        <v>128603207</v>
      </c>
    </row>
    <row r="13" spans="1:15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15" ht="15.75" thickBot="1" x14ac:dyDescent="0.3">
      <c r="B14" t="s">
        <v>8</v>
      </c>
      <c r="G14" s="82" t="e">
        <f>VLOOKUP($C$8,'MFPRSI Supplemental Info 2016'!$A$6:$Y$56,3,FALSE)</f>
        <v>#N/A</v>
      </c>
      <c r="H14" s="4"/>
      <c r="I14" s="7" t="e">
        <f>K12*G14</f>
        <v>#N/A</v>
      </c>
      <c r="J14" s="8"/>
      <c r="K14" s="84" t="e">
        <f>VLOOKUP($C$8,'MFPRSI Supplemental Info 2016'!$A$6:$Y$56,5,FALSE)</f>
        <v>#N/A</v>
      </c>
      <c r="L14" s="3"/>
      <c r="M14" s="5" t="e">
        <f>M12*G14</f>
        <v>#N/A</v>
      </c>
      <c r="N14" s="3"/>
      <c r="O14" s="5" t="e">
        <f>G14*O12</f>
        <v>#N/A</v>
      </c>
    </row>
    <row r="15" spans="1:15" ht="15.75" thickBot="1" x14ac:dyDescent="0.3">
      <c r="G15" s="83"/>
      <c r="H15" s="4"/>
      <c r="K15" s="85"/>
      <c r="L15" s="3"/>
      <c r="M15" s="7"/>
      <c r="N15" s="3"/>
      <c r="O15" s="7"/>
    </row>
    <row r="16" spans="1:15" ht="15.75" thickBot="1" x14ac:dyDescent="0.3">
      <c r="B16" t="s">
        <v>9</v>
      </c>
      <c r="G16" s="82" t="e">
        <f>VLOOKUP($C$8,'MFPRSI Supplemental Info 2016'!$A$6:$Y$56,4,FALSE)</f>
        <v>#N/A</v>
      </c>
      <c r="H16" s="4"/>
      <c r="I16" s="7" t="e">
        <f>K12*G16</f>
        <v>#N/A</v>
      </c>
      <c r="J16" s="8"/>
      <c r="K16" s="84" t="e">
        <f>VLOOKUP($C$8,'MFPRSI Supplemental Info 2016'!$A$6:$Y$56,6,FALSE)</f>
        <v>#N/A</v>
      </c>
      <c r="L16" s="3"/>
      <c r="M16" s="5" t="e">
        <f>M12*G16</f>
        <v>#N/A</v>
      </c>
      <c r="N16" s="3"/>
      <c r="O16" s="5" t="e">
        <f>O12*G16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2016'!H57</f>
        <v>75254727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M26*G16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2016'!$A$6:$Y$56,9,FALSE)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31" t="s">
        <v>20</v>
      </c>
      <c r="L36" s="131"/>
      <c r="M36" s="131"/>
      <c r="N36" s="7"/>
      <c r="P36" s="14" t="s">
        <v>21</v>
      </c>
      <c r="Q36" s="14"/>
      <c r="R36" s="19"/>
    </row>
    <row r="37" spans="1:19" x14ac:dyDescent="0.25">
      <c r="K37" s="20">
        <v>42185</v>
      </c>
      <c r="L37" s="20"/>
      <c r="M37" s="20">
        <v>42551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2015'!O57,0)</f>
        <v>#N/A</v>
      </c>
      <c r="M41" s="84" t="e">
        <f>VLOOKUP($C$8,'MFPRSI Supplemental Info 2016'!$A$6:$Y$56,15,FALSE)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2015'!P57,0)</f>
        <v>#N/A</v>
      </c>
      <c r="M42" s="84" t="e">
        <f>VLOOKUP($C$8,'MFPRSI Supplemental Info 2016'!$A$6:$Y$56,16,FALSE)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2015'!Q57,0)</f>
        <v>#N/A</v>
      </c>
      <c r="M43" s="84" t="e">
        <f>VLOOKUP($C$8,'MFPRSI Supplemental Info 2016'!$A$6:$Y$56,17,FALSE)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2015'!S57,0)</f>
        <v>#N/A</v>
      </c>
      <c r="M45" s="84" t="e">
        <f>-VLOOKUP($C$8,'MFPRSI Supplemental Info 2016'!$A$6:$Y$56,19,FALSE)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2015'!T57,0)</f>
        <v>#N/A</v>
      </c>
      <c r="M46" s="84" t="e">
        <f>-VLOOKUP($C$8,'MFPRSI Supplemental Info 2016'!$A$6:$Y$56,20,FALSE)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2015'!U57,0)</f>
        <v>#N/A</v>
      </c>
      <c r="M47" s="84" t="e">
        <f>-VLOOKUP($C$8,'MFPRSI Supplemental Info 2016'!$A$6:$Y$56,21,FALSE)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2016'!$A$6:$Y$56,23,FALSE)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2016'!Y57</f>
        <v>85565751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E51*K51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2016'!$A$6:$Y$56,25,FALSE)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31" t="s">
        <v>20</v>
      </c>
      <c r="L60" s="131"/>
      <c r="M60" s="131"/>
      <c r="N60" s="7"/>
      <c r="P60" s="14" t="s">
        <v>21</v>
      </c>
      <c r="Q60" s="14"/>
      <c r="R60" s="19"/>
    </row>
    <row r="61" spans="1:22" x14ac:dyDescent="0.25">
      <c r="K61" s="20">
        <f>$K$37</f>
        <v>42185</v>
      </c>
      <c r="L61" s="20"/>
      <c r="M61" s="20">
        <f>$M$37</f>
        <v>42551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198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127420041.99999997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128603207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469814329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199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75254727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2016'!U59</f>
        <v>5.5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205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210</v>
      </c>
    </row>
    <row r="112" spans="1:21" x14ac:dyDescent="0.25">
      <c r="B112" t="s">
        <v>212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210</v>
      </c>
    </row>
    <row r="121" spans="1:20" x14ac:dyDescent="0.25">
      <c r="B121" t="s">
        <v>211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206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/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200</v>
      </c>
    </row>
    <row r="131" spans="1:15" x14ac:dyDescent="0.25">
      <c r="B131" t="s">
        <v>201</v>
      </c>
    </row>
    <row r="133" spans="1:15" x14ac:dyDescent="0.25">
      <c r="A133" s="2" t="s">
        <v>202</v>
      </c>
    </row>
    <row r="134" spans="1:15" ht="18.75" customHeight="1" x14ac:dyDescent="0.25">
      <c r="A134" s="141" t="s">
        <v>162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3"/>
    </row>
    <row r="135" spans="1:15" ht="18.75" customHeight="1" x14ac:dyDescent="0.25">
      <c r="A135" s="144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207</v>
      </c>
    </row>
    <row r="142" spans="1:15" x14ac:dyDescent="0.25">
      <c r="B142" t="s">
        <v>208</v>
      </c>
    </row>
    <row r="145" spans="1:15" x14ac:dyDescent="0.25">
      <c r="A145" t="s">
        <v>191</v>
      </c>
      <c r="I145" s="17" t="e">
        <f>IF(Amort!K17-Amort!K14-Amort!K28+Amort!K23&gt;0,Amort!K17-Amort!K14-Amort!K28+Amort!K23,0)</f>
        <v>#N/A</v>
      </c>
      <c r="J145" s="17"/>
      <c r="K145" s="17" t="e">
        <f>IF(Amort!K28-Amort!K23-Amort!K17+Amort!K14&gt;0,Amort!K28-Amort!K23-Amort!K17+Amort!K14,0)</f>
        <v>#N/A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 t="e">
        <f>K145</f>
        <v>#N/A</v>
      </c>
      <c r="J147" s="17"/>
      <c r="K147" s="17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203</v>
      </c>
    </row>
    <row r="152" spans="1:15" ht="30.75" customHeight="1" x14ac:dyDescent="0.25">
      <c r="A152" s="147" t="s">
        <v>214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9"/>
    </row>
    <row r="154" spans="1:15" x14ac:dyDescent="0.25">
      <c r="A154" t="s">
        <v>213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215</v>
      </c>
      <c r="I156" s="55"/>
      <c r="J156" s="55"/>
      <c r="K156" s="129"/>
    </row>
  </sheetData>
  <sheetProtection algorithmName="SHA-512" hashValue="xsNHa5f/lopMOze7GHxtdEMCVzjPWqcT+dAm+M2T/lHekLXhJvamZPa4EiH1RybxlCw05veh7POqwzvHvD7x1w==" saltValue="7Lc2yAwLavG/JjnjmexY1w==" spinCount="100000" sheet="1" objects="1" scenarios="1"/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topLeftCell="A7" workbookViewId="0">
      <selection activeCell="K13" sqref="K13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6" width="16" bestFit="1" customWidth="1"/>
  </cols>
  <sheetData>
    <row r="1" spans="1:16" ht="15.75" x14ac:dyDescent="0.25">
      <c r="A1" s="87" t="s">
        <v>195</v>
      </c>
    </row>
    <row r="3" spans="1:16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6" x14ac:dyDescent="0.25">
      <c r="B4" s="11" t="s">
        <v>165</v>
      </c>
    </row>
    <row r="5" spans="1:16" ht="18.75" customHeight="1" x14ac:dyDescent="0.25">
      <c r="A5" s="152" t="s">
        <v>204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6" ht="18.75" customHeight="1" x14ac:dyDescent="0.25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9" spans="1:16" x14ac:dyDescent="0.25">
      <c r="F9" s="23" t="s">
        <v>166</v>
      </c>
      <c r="G9" s="23" t="s">
        <v>167</v>
      </c>
      <c r="H9" s="23" t="s">
        <v>168</v>
      </c>
      <c r="I9" s="150" t="s">
        <v>169</v>
      </c>
      <c r="J9" s="150"/>
      <c r="K9" s="150"/>
      <c r="L9" s="150"/>
      <c r="M9" s="150"/>
      <c r="N9" s="150"/>
      <c r="O9" s="150"/>
      <c r="P9" s="150"/>
    </row>
    <row r="10" spans="1:16" x14ac:dyDescent="0.25">
      <c r="F10" s="25" t="s">
        <v>170</v>
      </c>
      <c r="G10" s="25" t="s">
        <v>171</v>
      </c>
      <c r="H10" s="25" t="s">
        <v>170</v>
      </c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  <c r="P10" s="19">
        <v>2022</v>
      </c>
    </row>
    <row r="11" spans="1:16" x14ac:dyDescent="0.25">
      <c r="B11" t="s">
        <v>172</v>
      </c>
    </row>
    <row r="12" spans="1:16" x14ac:dyDescent="0.25">
      <c r="F12">
        <v>2015</v>
      </c>
      <c r="G12" s="102">
        <f>'MFPRSI Supplemental Info 2014'!U59</f>
        <v>5.6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H12-I12-J12-K12-L12-M12</f>
        <v>0</v>
      </c>
      <c r="O12" s="7"/>
      <c r="P12" s="7"/>
    </row>
    <row r="13" spans="1:16" x14ac:dyDescent="0.25">
      <c r="F13">
        <v>2016</v>
      </c>
      <c r="G13" s="102">
        <f>'MFPRSI Supplemental Info 2015'!U59</f>
        <v>5.6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H13-J13-K13-L13-M13-N13</f>
        <v>0</v>
      </c>
      <c r="P13" s="7"/>
    </row>
    <row r="14" spans="1:16" x14ac:dyDescent="0.25">
      <c r="F14">
        <v>2017</v>
      </c>
      <c r="G14" s="102">
        <f>'MFPRSI Supplemental Info 2016'!U59</f>
        <v>5.5</v>
      </c>
      <c r="H14" s="96" t="e">
        <f>IF(calculator!K94&gt;0,calculator!K94,0)</f>
        <v>#N/A</v>
      </c>
      <c r="I14" s="34"/>
      <c r="J14" s="34"/>
      <c r="K14" s="7" t="e">
        <f>ROUND(H14/G14,0)</f>
        <v>#N/A</v>
      </c>
      <c r="L14" s="7" t="e">
        <f>ROUND(H14/G14,0)</f>
        <v>#N/A</v>
      </c>
      <c r="M14" s="7" t="e">
        <f>ROUND(H14/G14,0)</f>
        <v>#N/A</v>
      </c>
      <c r="N14" s="7" t="e">
        <f>ROUND(H14/G14,0)</f>
        <v>#N/A</v>
      </c>
      <c r="O14" s="7" t="e">
        <f>ROUND(H14/G14,0)</f>
        <v>#N/A</v>
      </c>
      <c r="P14" s="7" t="e">
        <f>H14-J14-K14-L14-M14-N14-O14</f>
        <v>#N/A</v>
      </c>
    </row>
    <row r="15" spans="1:16" x14ac:dyDescent="0.25"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I16" s="34"/>
      <c r="J16" s="34"/>
      <c r="K16" s="34"/>
      <c r="L16" s="34"/>
      <c r="M16" s="34"/>
      <c r="N16" s="34"/>
      <c r="O16" s="34"/>
      <c r="P16" s="34"/>
    </row>
    <row r="17" spans="1:17" x14ac:dyDescent="0.25">
      <c r="C17" t="s">
        <v>173</v>
      </c>
      <c r="I17" s="88">
        <f>SUM(I12:I16)</f>
        <v>0</v>
      </c>
      <c r="J17" s="88">
        <f t="shared" ref="J17:O17" si="0">SUM(J12:J16)</f>
        <v>0</v>
      </c>
      <c r="K17" s="88" t="e">
        <f t="shared" si="0"/>
        <v>#N/A</v>
      </c>
      <c r="L17" s="88" t="e">
        <f t="shared" si="0"/>
        <v>#N/A</v>
      </c>
      <c r="M17" s="88" t="e">
        <f t="shared" si="0"/>
        <v>#N/A</v>
      </c>
      <c r="N17" s="88" t="e">
        <f t="shared" si="0"/>
        <v>#N/A</v>
      </c>
      <c r="O17" s="88" t="e">
        <f t="shared" si="0"/>
        <v>#N/A</v>
      </c>
      <c r="P17" s="88" t="e">
        <f t="shared" ref="P17" si="1">SUM(P12:P16)</f>
        <v>#N/A</v>
      </c>
    </row>
    <row r="18" spans="1:17" x14ac:dyDescent="0.25"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B20" t="s">
        <v>174</v>
      </c>
      <c r="I20" s="34"/>
      <c r="J20" s="34"/>
      <c r="K20" s="34"/>
      <c r="L20" s="34"/>
      <c r="M20" s="34"/>
      <c r="N20" s="34"/>
      <c r="O20" s="34"/>
      <c r="P20" s="34"/>
    </row>
    <row r="21" spans="1:17" x14ac:dyDescent="0.25">
      <c r="F21">
        <v>2015</v>
      </c>
      <c r="G21" s="102">
        <f>'MFPRSI Supplemental Info 2014'!U59</f>
        <v>5.6</v>
      </c>
      <c r="H21" s="130"/>
      <c r="I21" s="7">
        <f>ROUND(H21/G21,0)</f>
        <v>0</v>
      </c>
      <c r="J21" s="7">
        <f>ROUND(H21/G21,0)</f>
        <v>0</v>
      </c>
      <c r="K21" s="7">
        <f>ROUND(H21/G21,0)</f>
        <v>0</v>
      </c>
      <c r="L21" s="7">
        <f>ROUND(H21/G21,0)</f>
        <v>0</v>
      </c>
      <c r="M21" s="7">
        <f>ROUND(H21/G21,0)</f>
        <v>0</v>
      </c>
      <c r="N21" s="7">
        <f>H21-I21-J21-K21-L21-M21</f>
        <v>0</v>
      </c>
      <c r="O21" s="7"/>
      <c r="P21" s="7"/>
      <c r="Q21" s="7"/>
    </row>
    <row r="22" spans="1:17" x14ac:dyDescent="0.25">
      <c r="F22">
        <v>2016</v>
      </c>
      <c r="G22" s="102">
        <f>'MFPRSI Supplemental Info 2015'!U59</f>
        <v>5.6</v>
      </c>
      <c r="H22" s="130"/>
      <c r="I22" s="7"/>
      <c r="J22" s="7">
        <f>ROUND(H22/G22,0)</f>
        <v>0</v>
      </c>
      <c r="K22" s="7">
        <f>ROUND(H22/G22,0)</f>
        <v>0</v>
      </c>
      <c r="L22" s="7">
        <f>ROUND(H22/G22,0)</f>
        <v>0</v>
      </c>
      <c r="M22" s="7">
        <f>ROUND(H22/G22,0)</f>
        <v>0</v>
      </c>
      <c r="N22" s="7">
        <f>ROUND(H22/G22,0)</f>
        <v>0</v>
      </c>
      <c r="O22" s="7">
        <f>H22-J22-K22-L22-M22-N22</f>
        <v>0</v>
      </c>
      <c r="P22" s="7"/>
      <c r="Q22" s="7"/>
    </row>
    <row r="23" spans="1:17" x14ac:dyDescent="0.25">
      <c r="F23">
        <v>2017</v>
      </c>
      <c r="G23" s="102">
        <f>'MFPRSI Supplemental Info 2016'!U59</f>
        <v>5.5</v>
      </c>
      <c r="H23" s="96" t="e">
        <f>IF(calculator!K94&lt;0,-calculator!K94,0)</f>
        <v>#N/A</v>
      </c>
      <c r="I23" s="7"/>
      <c r="J23" s="7"/>
      <c r="K23" s="7" t="e">
        <f>ROUND(H23/G23,0)</f>
        <v>#N/A</v>
      </c>
      <c r="L23" s="7" t="e">
        <f>ROUND(H23/G23,0)</f>
        <v>#N/A</v>
      </c>
      <c r="M23" s="7" t="e">
        <f>ROUND(H23/G23,0)</f>
        <v>#N/A</v>
      </c>
      <c r="N23" s="7" t="e">
        <f>ROUND(H23/G23,0)</f>
        <v>#N/A</v>
      </c>
      <c r="O23" s="7" t="e">
        <f>ROUND(H23/G23,0)</f>
        <v>#N/A</v>
      </c>
      <c r="P23" s="7" t="e">
        <f>H23-J23-K23-L23-M23-N23-O23</f>
        <v>#N/A</v>
      </c>
      <c r="Q23" s="7"/>
    </row>
    <row r="24" spans="1:17" x14ac:dyDescent="0.25"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thickBot="1" x14ac:dyDescent="0.3">
      <c r="C28" t="s">
        <v>175</v>
      </c>
      <c r="H28" s="7"/>
      <c r="I28" s="9">
        <f>SUM(I21:I27)</f>
        <v>0</v>
      </c>
      <c r="J28" s="9">
        <f t="shared" ref="J28:O28" si="2">SUM(J21:J27)</f>
        <v>0</v>
      </c>
      <c r="K28" s="9" t="e">
        <f t="shared" si="2"/>
        <v>#N/A</v>
      </c>
      <c r="L28" s="9" t="e">
        <f t="shared" si="2"/>
        <v>#N/A</v>
      </c>
      <c r="M28" s="9" t="e">
        <f t="shared" si="2"/>
        <v>#N/A</v>
      </c>
      <c r="N28" s="9" t="e">
        <f t="shared" si="2"/>
        <v>#N/A</v>
      </c>
      <c r="O28" s="9" t="e">
        <f t="shared" si="2"/>
        <v>#N/A</v>
      </c>
      <c r="P28" s="9" t="e">
        <f t="shared" ref="P28" si="3">SUM(P21:P27)</f>
        <v>#N/A</v>
      </c>
      <c r="Q28" s="7"/>
    </row>
    <row r="29" spans="1:17" ht="15.75" thickTop="1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A31" s="2" t="s">
        <v>176</v>
      </c>
    </row>
    <row r="32" spans="1:17" x14ac:dyDescent="0.25">
      <c r="G32" s="131" t="s">
        <v>192</v>
      </c>
      <c r="H32" s="131"/>
      <c r="I32" s="131"/>
      <c r="J32" s="131"/>
      <c r="L32" s="151"/>
      <c r="M32" s="151"/>
      <c r="N32" s="151"/>
      <c r="O32" s="151"/>
    </row>
    <row r="33" spans="1:16" x14ac:dyDescent="0.25">
      <c r="B33" t="s">
        <v>177</v>
      </c>
      <c r="G33" s="23" t="s">
        <v>178</v>
      </c>
      <c r="H33" s="89" t="s">
        <v>179</v>
      </c>
      <c r="I33" s="89" t="s">
        <v>180</v>
      </c>
      <c r="L33" s="97"/>
      <c r="M33" s="98"/>
      <c r="N33" s="98"/>
      <c r="O33" s="99"/>
      <c r="P33" s="99"/>
    </row>
    <row r="34" spans="1:16" x14ac:dyDescent="0.25">
      <c r="B34" t="s">
        <v>181</v>
      </c>
      <c r="G34" s="90" t="s">
        <v>182</v>
      </c>
      <c r="H34" s="90" t="s">
        <v>183</v>
      </c>
      <c r="I34" s="90" t="s">
        <v>184</v>
      </c>
      <c r="J34" s="91" t="s">
        <v>185</v>
      </c>
      <c r="L34" s="98"/>
      <c r="M34" s="98"/>
      <c r="N34" s="98"/>
      <c r="O34" s="98"/>
      <c r="P34" s="98"/>
    </row>
    <row r="35" spans="1:16" x14ac:dyDescent="0.25">
      <c r="E35">
        <v>2018</v>
      </c>
      <c r="G35" s="92">
        <v>22265001</v>
      </c>
      <c r="H35" s="7" t="e">
        <f>G35*D42</f>
        <v>#N/A</v>
      </c>
      <c r="I35" s="7" t="e">
        <f>+L17-L28</f>
        <v>#N/A</v>
      </c>
      <c r="J35" s="7" t="e">
        <f>SUM(H35:I35)</f>
        <v>#N/A</v>
      </c>
      <c r="K35" s="7"/>
      <c r="L35" s="100"/>
      <c r="M35" s="100"/>
      <c r="N35" s="100"/>
      <c r="O35" s="100"/>
      <c r="P35" s="100"/>
    </row>
    <row r="36" spans="1:16" x14ac:dyDescent="0.25">
      <c r="A36" s="2"/>
      <c r="E36">
        <v>2019</v>
      </c>
      <c r="G36" s="92">
        <v>22265001</v>
      </c>
      <c r="H36" s="7" t="e">
        <f>G36*D42</f>
        <v>#N/A</v>
      </c>
      <c r="I36" s="7" t="e">
        <f>+M17-M28</f>
        <v>#N/A</v>
      </c>
      <c r="J36" s="7" t="e">
        <f t="shared" ref="J36:J40" si="4">SUM(H36:I36)</f>
        <v>#N/A</v>
      </c>
      <c r="K36" s="7"/>
      <c r="L36" s="100"/>
      <c r="M36" s="100"/>
      <c r="N36" s="100"/>
      <c r="O36" s="100"/>
      <c r="P36" s="100"/>
    </row>
    <row r="37" spans="1:16" x14ac:dyDescent="0.25">
      <c r="E37">
        <v>2020</v>
      </c>
      <c r="G37" s="92">
        <v>62624555</v>
      </c>
      <c r="H37" s="7" t="e">
        <f>G37*D42</f>
        <v>#N/A</v>
      </c>
      <c r="I37" s="7" t="e">
        <f>+N17-N28</f>
        <v>#N/A</v>
      </c>
      <c r="J37" s="7" t="e">
        <f t="shared" si="4"/>
        <v>#N/A</v>
      </c>
      <c r="K37" s="7"/>
      <c r="L37" s="100"/>
      <c r="M37" s="100"/>
      <c r="N37" s="100"/>
      <c r="O37" s="100"/>
      <c r="P37" s="100"/>
    </row>
    <row r="38" spans="1:16" x14ac:dyDescent="0.25">
      <c r="E38">
        <v>2021</v>
      </c>
      <c r="G38" s="92">
        <v>37054583</v>
      </c>
      <c r="H38" s="7" t="e">
        <f>G38*D42</f>
        <v>#N/A</v>
      </c>
      <c r="I38" s="7" t="e">
        <f>+O17-O28</f>
        <v>#N/A</v>
      </c>
      <c r="J38" s="7" t="e">
        <f t="shared" si="4"/>
        <v>#N/A</v>
      </c>
      <c r="K38" s="7"/>
      <c r="L38" s="100"/>
      <c r="M38" s="100"/>
      <c r="N38" s="100"/>
      <c r="O38" s="100"/>
      <c r="P38" s="100"/>
    </row>
    <row r="39" spans="1:16" x14ac:dyDescent="0.25">
      <c r="E39">
        <v>2022</v>
      </c>
      <c r="G39" s="92">
        <v>-256724</v>
      </c>
      <c r="H39" s="7" t="e">
        <f>G39*D42</f>
        <v>#N/A</v>
      </c>
      <c r="I39" s="7" t="e">
        <f>+P17-P28</f>
        <v>#N/A</v>
      </c>
      <c r="J39" s="7" t="e">
        <f t="shared" si="4"/>
        <v>#N/A</v>
      </c>
      <c r="K39" s="7"/>
      <c r="L39" s="100"/>
      <c r="M39" s="100"/>
      <c r="N39" s="100"/>
      <c r="O39" s="100"/>
      <c r="P39" s="100"/>
    </row>
    <row r="40" spans="1:16" x14ac:dyDescent="0.25">
      <c r="E40" s="55" t="s">
        <v>186</v>
      </c>
      <c r="G40" s="92">
        <v>0</v>
      </c>
      <c r="H40" s="7" t="e">
        <f>G40*D42</f>
        <v>#N/A</v>
      </c>
      <c r="I40" s="7"/>
      <c r="J40" s="7" t="e">
        <f t="shared" si="4"/>
        <v>#N/A</v>
      </c>
      <c r="K40" s="7"/>
      <c r="L40" s="100"/>
      <c r="M40" s="100"/>
      <c r="N40" s="100"/>
      <c r="O40" s="100"/>
      <c r="P40" s="100"/>
    </row>
    <row r="41" spans="1:16" ht="15.75" thickBot="1" x14ac:dyDescent="0.3">
      <c r="E41" t="s">
        <v>187</v>
      </c>
      <c r="G41" s="9">
        <f>SUM(G35:G40)</f>
        <v>143952416</v>
      </c>
      <c r="H41" s="9" t="e">
        <f>SUM(H35:H40)</f>
        <v>#N/A</v>
      </c>
      <c r="I41" s="9" t="e">
        <f>SUM(I35:I40)</f>
        <v>#N/A</v>
      </c>
      <c r="J41" s="9" t="e">
        <f>SUM(J35:J40)</f>
        <v>#N/A</v>
      </c>
      <c r="K41" s="7"/>
      <c r="L41" s="100"/>
      <c r="M41" s="100"/>
      <c r="N41" s="100"/>
      <c r="O41" s="100"/>
      <c r="P41" s="100"/>
    </row>
    <row r="42" spans="1:16" ht="16.5" thickTop="1" thickBot="1" x14ac:dyDescent="0.3">
      <c r="A42" t="s">
        <v>188</v>
      </c>
      <c r="D42" s="93" t="e">
        <f>calculator!G16</f>
        <v>#N/A</v>
      </c>
      <c r="G42" s="7"/>
      <c r="H42" t="s">
        <v>189</v>
      </c>
      <c r="I42" s="7"/>
      <c r="J42" s="7"/>
      <c r="K42" s="7"/>
      <c r="L42" s="100"/>
      <c r="M42" s="99"/>
      <c r="N42" s="100"/>
      <c r="O42" s="100"/>
      <c r="P42" s="100"/>
    </row>
    <row r="43" spans="1:16" ht="15.75" thickTop="1" x14ac:dyDescent="0.25">
      <c r="L43" s="99"/>
      <c r="M43" s="99"/>
      <c r="N43" s="99"/>
      <c r="O43" s="99"/>
      <c r="P43" s="99"/>
    </row>
    <row r="119" spans="9:11" x14ac:dyDescent="0.25">
      <c r="I119">
        <f>P46</f>
        <v>0</v>
      </c>
      <c r="K119">
        <f>R46</f>
        <v>0</v>
      </c>
    </row>
  </sheetData>
  <sheetProtection algorithmName="SHA-512" hashValue="9puS+T4A0c77i/2V/zokX1479ufr4v3Rmd7cu7m8R2KSA4lPElWOdTdx8ztzHyXq3dvr3O6Kc/vE3JhLsj1HPg==" saltValue="FyN80erPZYNzUR1LNjJ/Tg==" spinCount="100000" sheet="1" objects="1" scenarios="1"/>
  <mergeCells count="4">
    <mergeCell ref="G32:J32"/>
    <mergeCell ref="L32:O32"/>
    <mergeCell ref="A5:O6"/>
    <mergeCell ref="I9:P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7" activeCellId="1" sqref="Q7 U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58" t="s">
        <v>79</v>
      </c>
      <c r="L3" s="158"/>
      <c r="M3" s="158"/>
      <c r="O3" s="159" t="s">
        <v>27</v>
      </c>
      <c r="P3" s="159"/>
      <c r="Q3" s="159"/>
      <c r="S3" s="159" t="s">
        <v>30</v>
      </c>
      <c r="T3" s="159"/>
      <c r="U3" s="159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197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Q57" sqref="Q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pane ySplit="6" topLeftCell="A43" activePane="bottomLeft" state="frozen"/>
      <selection pane="bottomLeft" activeCell="U57" sqref="U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calculator</vt:lpstr>
      <vt:lpstr>Amort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2014'!Print_Titles</vt:lpstr>
      <vt:lpstr>'MFPRSI Supplemental Info 2015'!Print_Titles</vt:lpstr>
      <vt:lpstr>'MFPRSI Supplemental Info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Dan Cassady</cp:lastModifiedBy>
  <cp:lastPrinted>2017-04-18T20:55:08Z</cp:lastPrinted>
  <dcterms:created xsi:type="dcterms:W3CDTF">2015-05-05T20:15:03Z</dcterms:created>
  <dcterms:modified xsi:type="dcterms:W3CDTF">2017-09-20T15:32:26Z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